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6405" windowHeight="4350"/>
  </bookViews>
  <sheets>
    <sheet name="Tablas" sheetId="3" r:id="rId1"/>
    <sheet name="Coche" sheetId="1" r:id="rId2"/>
    <sheet name="Tren" sheetId="2" r:id="rId3"/>
  </sheets>
  <calcPr calcId="125725"/>
  <customWorkbookViews>
    <customWorkbookView name="usuario - Vista personalizada" guid="{0C318CF1-4C1F-454A-B9B8-E860CD22BABA}" mergeInterval="0" personalView="1" maximized="1" xWindow="1" yWindow="1" windowWidth="1436" windowHeight="670" activeSheetId="1"/>
  </customWorkbookViews>
</workbook>
</file>

<file path=xl/calcChain.xml><?xml version="1.0" encoding="utf-8"?>
<calcChain xmlns="http://schemas.openxmlformats.org/spreadsheetml/2006/main">
  <c r="G6" i="3"/>
  <c r="G11" s="1"/>
  <c r="G12" s="1"/>
  <c r="F6"/>
  <c r="F11" s="1"/>
  <c r="F12" s="1"/>
  <c r="F15" i="2"/>
  <c r="D11" i="3" s="1"/>
  <c r="D12" s="1"/>
  <c r="D27" s="1"/>
  <c r="F14" i="2"/>
  <c r="E11" i="3" s="1"/>
  <c r="E12" s="1"/>
  <c r="E27" s="1"/>
  <c r="D15" i="2"/>
  <c r="D14"/>
  <c r="E6" i="3"/>
  <c r="D6"/>
  <c r="C38" i="1"/>
  <c r="D51"/>
  <c r="C51"/>
  <c r="C26"/>
  <c r="C4" s="1"/>
  <c r="C19"/>
  <c r="C20" s="1"/>
  <c r="C31" i="2"/>
  <c r="C32" s="1"/>
  <c r="G19" i="3" l="1"/>
  <c r="G17"/>
  <c r="G25"/>
  <c r="G20"/>
  <c r="G18"/>
  <c r="F25"/>
  <c r="F19"/>
  <c r="F17"/>
  <c r="F20"/>
  <c r="F18"/>
  <c r="E26"/>
  <c r="E28"/>
  <c r="E17"/>
  <c r="E25"/>
  <c r="D26"/>
  <c r="D28"/>
  <c r="D17"/>
  <c r="D25"/>
  <c r="C36" i="1"/>
  <c r="C5" s="1"/>
  <c r="C8"/>
  <c r="C3" s="1"/>
  <c r="E19" i="3" l="1"/>
  <c r="E20"/>
  <c r="E18"/>
  <c r="G28"/>
  <c r="G26"/>
  <c r="G27"/>
  <c r="F27"/>
  <c r="F28"/>
  <c r="F26"/>
  <c r="D20"/>
  <c r="D18"/>
  <c r="D19"/>
  <c r="C2" i="1"/>
</calcChain>
</file>

<file path=xl/sharedStrings.xml><?xml version="1.0" encoding="utf-8"?>
<sst xmlns="http://schemas.openxmlformats.org/spreadsheetml/2006/main" count="146" uniqueCount="100">
  <si>
    <t>2. Neumáticos</t>
  </si>
  <si>
    <t>3. Combustible</t>
  </si>
  <si>
    <t>l/100km</t>
  </si>
  <si>
    <t>Sandero</t>
  </si>
  <si>
    <t>Clio</t>
  </si>
  <si>
    <t>Megane</t>
  </si>
  <si>
    <t>Ibiza</t>
  </si>
  <si>
    <t>https://www.autocasion.com/actualidad/noticias/cuanto-cuesta-cambiar-los-neumaticos</t>
  </si>
  <si>
    <t>https://motor.elpais.com/actualidad/coches-mas-vendidos-coste-mantenimiento/</t>
  </si>
  <si>
    <t>Tren</t>
  </si>
  <si>
    <t>Coche</t>
  </si>
  <si>
    <t>Vigo-Pontevedra</t>
  </si>
  <si>
    <t>19 min</t>
  </si>
  <si>
    <t>32 min</t>
  </si>
  <si>
    <t>23 min</t>
  </si>
  <si>
    <t>1 pasaxeiro</t>
  </si>
  <si>
    <t>2 pasaxeiros</t>
  </si>
  <si>
    <t>3 pasaxeiros</t>
  </si>
  <si>
    <t>4 pasaxeiros</t>
  </si>
  <si>
    <t>Estrada</t>
  </si>
  <si>
    <t>Autoestrada</t>
  </si>
  <si>
    <t>Bono 10 viaxes</t>
  </si>
  <si>
    <t>Urzáiz</t>
  </si>
  <si>
    <t>Guixar</t>
  </si>
  <si>
    <t>Custo</t>
  </si>
  <si>
    <t>Distancia</t>
  </si>
  <si>
    <t>Duración</t>
  </si>
  <si>
    <t>-</t>
  </si>
  <si>
    <t>27,5 km</t>
  </si>
  <si>
    <t>26,5 km</t>
  </si>
  <si>
    <t>Vigo - Pontevedra</t>
  </si>
  <si>
    <t>Só ida</t>
  </si>
  <si>
    <t>Ida e volta</t>
  </si>
  <si>
    <t>Tabla 3. Custo total da viaxe en grupo</t>
  </si>
  <si>
    <t>Tabla 4. Custo por persoa da viaxe en grupo</t>
  </si>
  <si>
    <t>Coste por km</t>
  </si>
  <si>
    <t>Precio por litro</t>
  </si>
  <si>
    <t>Consumo medio</t>
  </si>
  <si>
    <t>€</t>
  </si>
  <si>
    <t>Vida útil neumáticos</t>
  </si>
  <si>
    <t>km</t>
  </si>
  <si>
    <t>https://www.autofacil.es/neumaticos/2019/04/18/hay-cambiar-neumaticos-coche/49790.html</t>
  </si>
  <si>
    <t>https://www.cocheglobal.com/mercado/revision-mantenimiento-coche-cuanto-cuesta-precio_186662_102.html</t>
  </si>
  <si>
    <t>León</t>
  </si>
  <si>
    <t>Qashqai</t>
  </si>
  <si>
    <t>Arona</t>
  </si>
  <si>
    <t>Golf</t>
  </si>
  <si>
    <t>Corsa</t>
  </si>
  <si>
    <t>https://www.lavanguardia.com/motor/rankings/20200102/472672512471/los-10-coches-mas-vendidos-espana-2019.html</t>
  </si>
  <si>
    <t>1. Mantemento</t>
  </si>
  <si>
    <t>Custo por km pecorrido en coche</t>
  </si>
  <si>
    <t>15000 kms</t>
  </si>
  <si>
    <t>30000 kms</t>
  </si>
  <si>
    <t>45000 kms</t>
  </si>
  <si>
    <t>60000 kms</t>
  </si>
  <si>
    <t>75000 kms</t>
  </si>
  <si>
    <t>90000 kms</t>
  </si>
  <si>
    <t>105000 kms</t>
  </si>
  <si>
    <t>120000 kms</t>
  </si>
  <si>
    <t>Revisión</t>
  </si>
  <si>
    <t>Coste (€)</t>
  </si>
  <si>
    <t>Prezo medio xogo neumáticos</t>
  </si>
  <si>
    <t>Gasoil</t>
  </si>
  <si>
    <t>Gasolina</t>
  </si>
  <si>
    <t>Veículos máis vendidos 2019</t>
  </si>
  <si>
    <t>https://www.dieselogasolina.com/cuanto-consume-coche-a-los-100-km.html</t>
  </si>
  <si>
    <t>ida e volta</t>
  </si>
  <si>
    <t>só ida</t>
  </si>
  <si>
    <t>Prezo billete</t>
  </si>
  <si>
    <t>Tempo</t>
  </si>
  <si>
    <t>31 min</t>
  </si>
  <si>
    <t>desde Urzáiz</t>
  </si>
  <si>
    <t>desde Guixar</t>
  </si>
  <si>
    <t>1. Billete simple</t>
  </si>
  <si>
    <t>2. Abonos</t>
  </si>
  <si>
    <t>Bono mensal</t>
  </si>
  <si>
    <t>Prezo</t>
  </si>
  <si>
    <t>Prezo/viaxe</t>
  </si>
  <si>
    <t>Xaneiro</t>
  </si>
  <si>
    <t>Febreiro</t>
  </si>
  <si>
    <t>Marzo</t>
  </si>
  <si>
    <t>Abril</t>
  </si>
  <si>
    <t>Maio</t>
  </si>
  <si>
    <t>Xuño</t>
  </si>
  <si>
    <t>Xullo</t>
  </si>
  <si>
    <t>Agosto</t>
  </si>
  <si>
    <t>Setembro</t>
  </si>
  <si>
    <t>Outubro</t>
  </si>
  <si>
    <t>Novembro</t>
  </si>
  <si>
    <t>Decembro</t>
  </si>
  <si>
    <t>Total días úteis</t>
  </si>
  <si>
    <t>Días úteis por mes</t>
  </si>
  <si>
    <t>Para calcular o custe por viaxe do bono mensal, calculamos o número medio de días úteis por mes e multiplicamos por dous (ida e volta): 21x2=42 viaxes por mes</t>
  </si>
  <si>
    <t>Mes</t>
  </si>
  <si>
    <t>Días úteis</t>
  </si>
  <si>
    <t>Táboa 1. Custe da viaxe con prezos estándar</t>
  </si>
  <si>
    <t>Táboa 2. Custe da viaxe aplicando abonos</t>
  </si>
  <si>
    <t>Gráfico 1. Custo por persoa conforme o número de pasaxeiros</t>
  </si>
  <si>
    <t>Custo total</t>
  </si>
  <si>
    <t>Custo por Km</t>
  </si>
</sst>
</file>

<file path=xl/styles.xml><?xml version="1.0" encoding="utf-8"?>
<styleSheet xmlns="http://schemas.openxmlformats.org/spreadsheetml/2006/main">
  <numFmts count="6">
    <numFmt numFmtId="6" formatCode="#,##0\ &quot;€&quot;;[Red]\-#,##0\ &quot;€&quot;"/>
    <numFmt numFmtId="8" formatCode="#,##0.00\ &quot;€&quot;;[Red]\-#,##0.00\ &quot;€&quot;"/>
    <numFmt numFmtId="43" formatCode="_-* #,##0.00\ _€_-;\-* #,##0.00\ _€_-;_-* &quot;-&quot;??\ _€_-;_-@_-"/>
    <numFmt numFmtId="164" formatCode="0.0000"/>
    <numFmt numFmtId="165" formatCode="0.000"/>
    <numFmt numFmtId="166" formatCode="#,##0_ ;\-#,##0\ 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i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D9F1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6" fontId="0" fillId="0" borderId="0" xfId="0" applyNumberFormat="1"/>
    <xf numFmtId="0" fontId="0" fillId="0" borderId="0" xfId="0" applyNumberFormat="1"/>
    <xf numFmtId="0" fontId="1" fillId="0" borderId="0" xfId="0" applyFont="1" applyAlignment="1">
      <alignment horizontal="right"/>
    </xf>
    <xf numFmtId="2" fontId="0" fillId="0" borderId="0" xfId="0" applyNumberForma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/>
    <xf numFmtId="0" fontId="0" fillId="0" borderId="13" xfId="0" applyBorder="1" applyAlignment="1">
      <alignment horizontal="center"/>
    </xf>
    <xf numFmtId="8" fontId="6" fillId="0" borderId="16" xfId="0" applyNumberFormat="1" applyFont="1" applyBorder="1" applyAlignment="1">
      <alignment horizontal="center"/>
    </xf>
    <xf numFmtId="8" fontId="6" fillId="0" borderId="17" xfId="0" applyNumberFormat="1" applyFont="1" applyBorder="1" applyAlignment="1">
      <alignment horizontal="center"/>
    </xf>
    <xf numFmtId="8" fontId="6" fillId="0" borderId="13" xfId="0" applyNumberFormat="1" applyFont="1" applyBorder="1" applyAlignment="1">
      <alignment horizontal="center"/>
    </xf>
    <xf numFmtId="8" fontId="6" fillId="0" borderId="0" xfId="0" applyNumberFormat="1" applyFont="1" applyBorder="1" applyAlignment="1">
      <alignment horizontal="center"/>
    </xf>
    <xf numFmtId="8" fontId="6" fillId="0" borderId="3" xfId="0" applyNumberFormat="1" applyFont="1" applyBorder="1" applyAlignment="1">
      <alignment horizontal="center"/>
    </xf>
    <xf numFmtId="8" fontId="6" fillId="0" borderId="12" xfId="0" applyNumberFormat="1" applyFont="1" applyBorder="1" applyAlignment="1">
      <alignment horizontal="center"/>
    </xf>
    <xf numFmtId="8" fontId="6" fillId="0" borderId="4" xfId="0" applyNumberFormat="1" applyFont="1" applyBorder="1" applyAlignment="1">
      <alignment horizontal="center"/>
    </xf>
    <xf numFmtId="8" fontId="6" fillId="0" borderId="5" xfId="0" applyNumberFormat="1" applyFont="1" applyBorder="1" applyAlignment="1">
      <alignment horizontal="center"/>
    </xf>
    <xf numFmtId="0" fontId="9" fillId="0" borderId="0" xfId="1" applyAlignment="1" applyProtection="1"/>
    <xf numFmtId="0" fontId="4" fillId="0" borderId="0" xfId="0" applyFont="1"/>
    <xf numFmtId="165" fontId="0" fillId="0" borderId="0" xfId="0" applyNumberFormat="1"/>
    <xf numFmtId="164" fontId="4" fillId="0" borderId="0" xfId="0" applyNumberFormat="1" applyFont="1"/>
    <xf numFmtId="2" fontId="0" fillId="0" borderId="0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0" fontId="0" fillId="0" borderId="10" xfId="0" applyBorder="1" applyAlignment="1">
      <alignment horizontal="right"/>
    </xf>
    <xf numFmtId="0" fontId="1" fillId="0" borderId="0" xfId="0" applyFont="1" applyAlignment="1">
      <alignment horizontal="left"/>
    </xf>
    <xf numFmtId="166" fontId="0" fillId="0" borderId="14" xfId="2" applyNumberFormat="1" applyFont="1" applyBorder="1" applyAlignment="1">
      <alignment horizontal="right"/>
    </xf>
    <xf numFmtId="0" fontId="0" fillId="0" borderId="3" xfId="0" applyBorder="1"/>
    <xf numFmtId="166" fontId="0" fillId="0" borderId="23" xfId="2" applyNumberFormat="1" applyFont="1" applyBorder="1" applyAlignment="1">
      <alignment horizontal="right"/>
    </xf>
    <xf numFmtId="0" fontId="0" fillId="0" borderId="7" xfId="0" applyBorder="1"/>
    <xf numFmtId="166" fontId="0" fillId="0" borderId="24" xfId="2" applyNumberFormat="1" applyFont="1" applyBorder="1" applyAlignment="1">
      <alignment horizontal="right"/>
    </xf>
    <xf numFmtId="2" fontId="0" fillId="0" borderId="25" xfId="0" applyNumberForma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2" fontId="5" fillId="0" borderId="4" xfId="0" applyNumberFormat="1" applyFont="1" applyBorder="1"/>
    <xf numFmtId="2" fontId="5" fillId="0" borderId="5" xfId="0" applyNumberFormat="1" applyFont="1" applyBorder="1"/>
    <xf numFmtId="0" fontId="0" fillId="0" borderId="9" xfId="0" applyBorder="1" applyAlignment="1">
      <alignment horizontal="right"/>
    </xf>
    <xf numFmtId="2" fontId="0" fillId="0" borderId="6" xfId="0" quotePrefix="1" applyNumberFormat="1" applyBorder="1" applyAlignment="1">
      <alignment horizontal="right"/>
    </xf>
    <xf numFmtId="2" fontId="0" fillId="0" borderId="7" xfId="0" applyNumberFormat="1" applyBorder="1"/>
    <xf numFmtId="0" fontId="5" fillId="0" borderId="22" xfId="0" applyFont="1" applyBorder="1" applyAlignment="1">
      <alignment horizontal="right"/>
    </xf>
    <xf numFmtId="166" fontId="5" fillId="0" borderId="15" xfId="2" applyNumberFormat="1" applyFont="1" applyBorder="1" applyAlignment="1">
      <alignment horizontal="right"/>
    </xf>
    <xf numFmtId="164" fontId="5" fillId="0" borderId="5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right"/>
    </xf>
    <xf numFmtId="8" fontId="0" fillId="0" borderId="0" xfId="0" applyNumberFormat="1" applyBorder="1"/>
    <xf numFmtId="8" fontId="0" fillId="0" borderId="3" xfId="0" applyNumberFormat="1" applyBorder="1"/>
    <xf numFmtId="0" fontId="1" fillId="0" borderId="4" xfId="0" applyFont="1" applyBorder="1" applyAlignment="1">
      <alignment horizontal="right"/>
    </xf>
    <xf numFmtId="8" fontId="0" fillId="0" borderId="4" xfId="0" applyNumberFormat="1" applyBorder="1"/>
    <xf numFmtId="8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28" xfId="0" applyBorder="1"/>
    <xf numFmtId="0" fontId="5" fillId="0" borderId="18" xfId="0" applyFont="1" applyBorder="1" applyAlignment="1">
      <alignment horizontal="center"/>
    </xf>
    <xf numFmtId="2" fontId="5" fillId="0" borderId="29" xfId="0" applyNumberFormat="1" applyFont="1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8" fillId="2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35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8" fontId="8" fillId="0" borderId="40" xfId="0" applyNumberFormat="1" applyFont="1" applyBorder="1" applyAlignment="1">
      <alignment horizontal="center" wrapText="1"/>
    </xf>
    <xf numFmtId="8" fontId="8" fillId="0" borderId="41" xfId="0" applyNumberFormat="1" applyFont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35" xfId="0" applyFont="1" applyFill="1" applyBorder="1" applyAlignment="1">
      <alignment horizontal="center" wrapText="1"/>
    </xf>
    <xf numFmtId="8" fontId="8" fillId="0" borderId="0" xfId="0" applyNumberFormat="1" applyFont="1" applyAlignment="1">
      <alignment horizontal="center" wrapText="1"/>
    </xf>
    <xf numFmtId="8" fontId="8" fillId="0" borderId="37" xfId="0" applyNumberFormat="1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35" xfId="0" applyFont="1" applyFill="1" applyBorder="1" applyAlignment="1">
      <alignment horizontal="center" wrapText="1"/>
    </xf>
    <xf numFmtId="0" fontId="13" fillId="0" borderId="33" xfId="0" applyFont="1" applyBorder="1" applyAlignment="1">
      <alignment horizontal="right" vertical="top" wrapText="1"/>
    </xf>
    <xf numFmtId="0" fontId="11" fillId="4" borderId="43" xfId="0" applyFont="1" applyFill="1" applyBorder="1" applyAlignment="1">
      <alignment wrapText="1"/>
    </xf>
    <xf numFmtId="0" fontId="11" fillId="4" borderId="2" xfId="0" applyFont="1" applyFill="1" applyBorder="1" applyAlignment="1">
      <alignment wrapText="1"/>
    </xf>
    <xf numFmtId="0" fontId="11" fillId="4" borderId="36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1" fillId="4" borderId="38" xfId="0" applyFont="1" applyFill="1" applyBorder="1" applyAlignment="1">
      <alignment wrapText="1"/>
    </xf>
    <xf numFmtId="0" fontId="11" fillId="4" borderId="39" xfId="0" applyFont="1" applyFill="1" applyBorder="1" applyAlignment="1">
      <alignment wrapText="1"/>
    </xf>
    <xf numFmtId="0" fontId="14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2" borderId="42" xfId="0" applyFont="1" applyFill="1" applyBorder="1" applyAlignment="1">
      <alignment horizontal="center" wrapText="1"/>
    </xf>
    <xf numFmtId="0" fontId="7" fillId="2" borderId="33" xfId="0" applyFont="1" applyFill="1" applyBorder="1" applyAlignment="1">
      <alignment horizontal="center" wrapText="1"/>
    </xf>
    <xf numFmtId="0" fontId="7" fillId="4" borderId="33" xfId="0" applyFont="1" applyFill="1" applyBorder="1" applyAlignment="1">
      <alignment horizontal="center" wrapText="1"/>
    </xf>
    <xf numFmtId="0" fontId="7" fillId="4" borderId="34" xfId="0" applyFont="1" applyFill="1" applyBorder="1" applyAlignment="1">
      <alignment horizontal="center" wrapText="1"/>
    </xf>
    <xf numFmtId="0" fontId="12" fillId="0" borderId="3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 wrapText="1"/>
    </xf>
    <xf numFmtId="0" fontId="11" fillId="4" borderId="43" xfId="0" applyFont="1" applyFill="1" applyBorder="1" applyAlignment="1">
      <alignment horizontal="right" wrapText="1"/>
    </xf>
    <xf numFmtId="0" fontId="11" fillId="4" borderId="2" xfId="0" applyFont="1" applyFill="1" applyBorder="1" applyAlignment="1">
      <alignment horizontal="right" wrapText="1"/>
    </xf>
    <xf numFmtId="0" fontId="11" fillId="4" borderId="36" xfId="0" applyFont="1" applyFill="1" applyBorder="1" applyAlignment="1">
      <alignment horizontal="right" wrapText="1"/>
    </xf>
    <xf numFmtId="0" fontId="11" fillId="4" borderId="3" xfId="0" applyFont="1" applyFill="1" applyBorder="1" applyAlignment="1">
      <alignment horizontal="right" wrapText="1"/>
    </xf>
    <xf numFmtId="0" fontId="11" fillId="4" borderId="38" xfId="0" applyFont="1" applyFill="1" applyBorder="1" applyAlignment="1">
      <alignment horizontal="right" wrapText="1"/>
    </xf>
    <xf numFmtId="0" fontId="11" fillId="4" borderId="39" xfId="0" applyFont="1" applyFill="1" applyBorder="1" applyAlignment="1">
      <alignment horizontal="right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/>
            </a:pPr>
            <a:r>
              <a:rPr lang="es-ES" sz="1050" baseline="0">
                <a:latin typeface="+mn-lt"/>
              </a:rPr>
              <a:t>Custo por persoa conforme o número de pasaxeiros</a:t>
            </a:r>
          </a:p>
        </c:rich>
      </c:tx>
      <c:layout/>
      <c:spPr>
        <a:ln w="28575"/>
      </c:spPr>
    </c:title>
    <c:plotArea>
      <c:layout/>
      <c:lineChart>
        <c:grouping val="standard"/>
        <c:ser>
          <c:idx val="0"/>
          <c:order val="0"/>
          <c:tx>
            <c:strRef>
              <c:f>Tablas!$D$23:$D$24</c:f>
              <c:strCache>
                <c:ptCount val="1"/>
                <c:pt idx="0">
                  <c:v>Tren Guixar</c:v>
                </c:pt>
              </c:strCache>
            </c:strRef>
          </c:tx>
          <c:marker>
            <c:symbol val="diamond"/>
            <c:size val="4"/>
          </c:marker>
          <c:cat>
            <c:strRef>
              <c:f>Tablas!$C$25:$C$28</c:f>
              <c:strCache>
                <c:ptCount val="4"/>
                <c:pt idx="0">
                  <c:v>1 pasaxeiro</c:v>
                </c:pt>
                <c:pt idx="1">
                  <c:v>2 pasaxeiros</c:v>
                </c:pt>
                <c:pt idx="2">
                  <c:v>3 pasaxeiros</c:v>
                </c:pt>
                <c:pt idx="3">
                  <c:v>4 pasaxeiros</c:v>
                </c:pt>
              </c:strCache>
            </c:strRef>
          </c:cat>
          <c:val>
            <c:numRef>
              <c:f>Tablas!$D$25:$D$28</c:f>
              <c:numCache>
                <c:formatCode>#,##0.00\ "€";[Red]\-#,##0.00\ "€"</c:formatCode>
                <c:ptCount val="4"/>
                <c:pt idx="0">
                  <c:v>4.1166666666666671</c:v>
                </c:pt>
                <c:pt idx="1">
                  <c:v>4.1166666666666671</c:v>
                </c:pt>
                <c:pt idx="2">
                  <c:v>4.1166666666666671</c:v>
                </c:pt>
                <c:pt idx="3">
                  <c:v>4.1166666666666671</c:v>
                </c:pt>
              </c:numCache>
            </c:numRef>
          </c:val>
        </c:ser>
        <c:ser>
          <c:idx val="1"/>
          <c:order val="1"/>
          <c:tx>
            <c:strRef>
              <c:f>Tablas!$E$23:$E$24</c:f>
              <c:strCache>
                <c:ptCount val="1"/>
                <c:pt idx="0">
                  <c:v>Tren Urzáiz</c:v>
                </c:pt>
              </c:strCache>
            </c:strRef>
          </c:tx>
          <c:marker>
            <c:symbol val="square"/>
            <c:size val="4"/>
          </c:marker>
          <c:cat>
            <c:strRef>
              <c:f>Tablas!$C$25:$C$28</c:f>
              <c:strCache>
                <c:ptCount val="4"/>
                <c:pt idx="0">
                  <c:v>1 pasaxeiro</c:v>
                </c:pt>
                <c:pt idx="1">
                  <c:v>2 pasaxeiros</c:v>
                </c:pt>
                <c:pt idx="2">
                  <c:v>3 pasaxeiros</c:v>
                </c:pt>
                <c:pt idx="3">
                  <c:v>4 pasaxeiros</c:v>
                </c:pt>
              </c:strCache>
            </c:strRef>
          </c:cat>
          <c:val>
            <c:numRef>
              <c:f>Tablas!$E$25:$E$28</c:f>
              <c:numCache>
                <c:formatCode>#,##0.00\ "€";[Red]\-#,##0.00\ "€"</c:formatCode>
                <c:ptCount val="4"/>
                <c:pt idx="0">
                  <c:v>4.8285714285714292</c:v>
                </c:pt>
                <c:pt idx="1">
                  <c:v>4.8285714285714292</c:v>
                </c:pt>
                <c:pt idx="2">
                  <c:v>4.8285714285714292</c:v>
                </c:pt>
                <c:pt idx="3">
                  <c:v>4.8285714285714292</c:v>
                </c:pt>
              </c:numCache>
            </c:numRef>
          </c:val>
        </c:ser>
        <c:ser>
          <c:idx val="2"/>
          <c:order val="2"/>
          <c:tx>
            <c:strRef>
              <c:f>Tablas!$F$23:$F$24</c:f>
              <c:strCache>
                <c:ptCount val="1"/>
                <c:pt idx="0">
                  <c:v>Coche Estrada</c:v>
                </c:pt>
              </c:strCache>
            </c:strRef>
          </c:tx>
          <c:marker>
            <c:symbol val="circle"/>
            <c:size val="4"/>
          </c:marker>
          <c:cat>
            <c:strRef>
              <c:f>Tablas!$C$25:$C$28</c:f>
              <c:strCache>
                <c:ptCount val="4"/>
                <c:pt idx="0">
                  <c:v>1 pasaxeiro</c:v>
                </c:pt>
                <c:pt idx="1">
                  <c:v>2 pasaxeiros</c:v>
                </c:pt>
                <c:pt idx="2">
                  <c:v>3 pasaxeiros</c:v>
                </c:pt>
                <c:pt idx="3">
                  <c:v>4 pasaxeiros</c:v>
                </c:pt>
              </c:strCache>
            </c:strRef>
          </c:cat>
          <c:val>
            <c:numRef>
              <c:f>Tablas!$F$25:$F$28</c:f>
              <c:numCache>
                <c:formatCode>#,##0.00\ "€";[Red]\-#,##0.00\ "€"</c:formatCode>
                <c:ptCount val="4"/>
                <c:pt idx="0">
                  <c:v>4.5968981666666666</c:v>
                </c:pt>
                <c:pt idx="1">
                  <c:v>2.2984490833333333</c:v>
                </c:pt>
                <c:pt idx="2">
                  <c:v>1.5322993888888889</c:v>
                </c:pt>
                <c:pt idx="3">
                  <c:v>1.1492245416666667</c:v>
                </c:pt>
              </c:numCache>
            </c:numRef>
          </c:val>
        </c:ser>
        <c:ser>
          <c:idx val="3"/>
          <c:order val="3"/>
          <c:tx>
            <c:strRef>
              <c:f>Tablas!$G$23:$G$24</c:f>
              <c:strCache>
                <c:ptCount val="1"/>
                <c:pt idx="0">
                  <c:v>Coche Autoestrada</c:v>
                </c:pt>
              </c:strCache>
            </c:strRef>
          </c:tx>
          <c:cat>
            <c:strRef>
              <c:f>Tablas!$C$25:$C$28</c:f>
              <c:strCache>
                <c:ptCount val="4"/>
                <c:pt idx="0">
                  <c:v>1 pasaxeiro</c:v>
                </c:pt>
                <c:pt idx="1">
                  <c:v>2 pasaxeiros</c:v>
                </c:pt>
                <c:pt idx="2">
                  <c:v>3 pasaxeiros</c:v>
                </c:pt>
                <c:pt idx="3">
                  <c:v>4 pasaxeiros</c:v>
                </c:pt>
              </c:strCache>
            </c:strRef>
          </c:cat>
          <c:val>
            <c:numRef>
              <c:f>Tablas!$G$25:$G$28</c:f>
              <c:numCache>
                <c:formatCode>#,##0.00\ "€";[Red]\-#,##0.00\ "€"</c:formatCode>
                <c:ptCount val="4"/>
                <c:pt idx="0">
                  <c:v>6.2148691166666667</c:v>
                </c:pt>
                <c:pt idx="1">
                  <c:v>3.1074345583333334</c:v>
                </c:pt>
                <c:pt idx="2">
                  <c:v>2.0716230388888888</c:v>
                </c:pt>
                <c:pt idx="3">
                  <c:v>1.5537172791666667</c:v>
                </c:pt>
              </c:numCache>
            </c:numRef>
          </c:val>
        </c:ser>
        <c:marker val="1"/>
        <c:axId val="120833920"/>
        <c:axId val="120835456"/>
      </c:lineChart>
      <c:catAx>
        <c:axId val="1208339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 baseline="0">
                <a:latin typeface="Calibri" pitchFamily="34" charset="0"/>
              </a:defRPr>
            </a:pPr>
            <a:endParaRPr lang="es-ES"/>
          </a:p>
        </c:txPr>
        <c:crossAx val="120835456"/>
        <c:crosses val="autoZero"/>
        <c:auto val="1"/>
        <c:lblAlgn val="ctr"/>
        <c:lblOffset val="100"/>
      </c:catAx>
      <c:valAx>
        <c:axId val="120835456"/>
        <c:scaling>
          <c:orientation val="minMax"/>
          <c:max val="6"/>
          <c:min val="0"/>
        </c:scaling>
        <c:axPos val="l"/>
        <c:majorGridlines/>
        <c:numFmt formatCode="#,##0.00\ &quot;€&quot;;[Red]\-#,##0.00\ &quot;€&quot;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 baseline="0">
                <a:latin typeface="Calibri" pitchFamily="34" charset="0"/>
              </a:defRPr>
            </a:pPr>
            <a:endParaRPr lang="es-ES"/>
          </a:p>
        </c:txPr>
        <c:crossAx val="120833920"/>
        <c:crosses val="autoZero"/>
        <c:crossBetween val="between"/>
        <c:majorUnit val="1.5"/>
        <c:minorUnit val="1"/>
      </c:valAx>
    </c:plotArea>
    <c:legend>
      <c:legendPos val="b"/>
      <c:layout>
        <c:manualLayout>
          <c:xMode val="edge"/>
          <c:yMode val="edge"/>
          <c:x val="2.5825184950118003E-2"/>
          <c:y val="0.86259059841076224"/>
          <c:w val="0.89999999999999991"/>
          <c:h val="9.0065557948754163E-2"/>
        </c:manualLayout>
      </c:layout>
      <c:txPr>
        <a:bodyPr/>
        <a:lstStyle/>
        <a:p>
          <a:pPr>
            <a:defRPr sz="750" baseline="0"/>
          </a:pPr>
          <a:endParaRPr lang="es-ES"/>
        </a:p>
      </c:txPr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30</xdr:row>
      <xdr:rowOff>104774</xdr:rowOff>
    </xdr:from>
    <xdr:to>
      <xdr:col>7</xdr:col>
      <xdr:colOff>19049</xdr:colOff>
      <xdr:row>41</xdr:row>
      <xdr:rowOff>133349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otor.elpais.com/actualidad/coches-mas-vendidos-coste-mantenimiento/" TargetMode="External"/><Relationship Id="rId2" Type="http://schemas.openxmlformats.org/officeDocument/2006/relationships/hyperlink" Target="https://www.autocasion.com/actualidad/noticias/cuanto-cuesta-cambiar-los-neumaticos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3"/>
  <sheetViews>
    <sheetView showGridLines="0" tabSelected="1" zoomScaleNormal="100" workbookViewId="0"/>
  </sheetViews>
  <sheetFormatPr baseColWidth="10" defaultRowHeight="15"/>
  <cols>
    <col min="1" max="2" width="2.5703125" customWidth="1"/>
  </cols>
  <sheetData>
    <row r="1" spans="2:7" ht="15.75" thickBot="1"/>
    <row r="2" spans="2:7" ht="15.75" thickTop="1">
      <c r="B2" s="105" t="s">
        <v>30</v>
      </c>
      <c r="C2" s="106"/>
      <c r="D2" s="100" t="s">
        <v>9</v>
      </c>
      <c r="E2" s="101"/>
      <c r="F2" s="109" t="s">
        <v>10</v>
      </c>
      <c r="G2" s="110"/>
    </row>
    <row r="3" spans="2:7" ht="15.75" thickBot="1">
      <c r="B3" s="107"/>
      <c r="C3" s="108"/>
      <c r="D3" s="72" t="s">
        <v>23</v>
      </c>
      <c r="E3" s="72" t="s">
        <v>22</v>
      </c>
      <c r="F3" s="73" t="s">
        <v>19</v>
      </c>
      <c r="G3" s="74" t="s">
        <v>20</v>
      </c>
    </row>
    <row r="4" spans="2:7" ht="15.75" customHeight="1">
      <c r="B4" s="111" t="s">
        <v>26</v>
      </c>
      <c r="C4" s="112"/>
      <c r="D4" s="75" t="s">
        <v>70</v>
      </c>
      <c r="E4" s="75" t="s">
        <v>12</v>
      </c>
      <c r="F4" s="75" t="s">
        <v>13</v>
      </c>
      <c r="G4" s="76" t="s">
        <v>14</v>
      </c>
    </row>
    <row r="5" spans="2:7">
      <c r="B5" s="113" t="s">
        <v>25</v>
      </c>
      <c r="C5" s="114"/>
      <c r="D5" s="75" t="s">
        <v>27</v>
      </c>
      <c r="E5" s="75" t="s">
        <v>27</v>
      </c>
      <c r="F5" s="75" t="s">
        <v>28</v>
      </c>
      <c r="G5" s="76" t="s">
        <v>29</v>
      </c>
    </row>
    <row r="6" spans="2:7" ht="15.75" thickBot="1">
      <c r="B6" s="115" t="s">
        <v>24</v>
      </c>
      <c r="C6" s="116"/>
      <c r="D6" s="77">
        <f>+Tren!D7</f>
        <v>2.65</v>
      </c>
      <c r="E6" s="77">
        <f>+Tren!D6</f>
        <v>3.05</v>
      </c>
      <c r="F6" s="77">
        <f>27.5*Coche!C2</f>
        <v>2.2984490833333333</v>
      </c>
      <c r="G6" s="78">
        <f>4+26.5*Coche!C2</f>
        <v>6.2148691166666667</v>
      </c>
    </row>
    <row r="7" spans="2:7" ht="15.75" customHeight="1" thickTop="1">
      <c r="B7" s="104" t="s">
        <v>95</v>
      </c>
      <c r="C7" s="104"/>
      <c r="D7" s="104"/>
      <c r="E7" s="104"/>
      <c r="F7" s="104"/>
      <c r="G7" s="104"/>
    </row>
    <row r="8" spans="2:7" ht="15.75" thickBot="1"/>
    <row r="9" spans="2:7" ht="15.75" customHeight="1" thickTop="1">
      <c r="B9" s="105" t="s">
        <v>30</v>
      </c>
      <c r="C9" s="106"/>
      <c r="D9" s="100" t="s">
        <v>9</v>
      </c>
      <c r="E9" s="101"/>
      <c r="F9" s="109" t="s">
        <v>10</v>
      </c>
      <c r="G9" s="110"/>
    </row>
    <row r="10" spans="2:7" ht="15.75" thickBot="1">
      <c r="B10" s="107"/>
      <c r="C10" s="108"/>
      <c r="D10" s="72" t="s">
        <v>23</v>
      </c>
      <c r="E10" s="72" t="s">
        <v>22</v>
      </c>
      <c r="F10" s="79" t="s">
        <v>19</v>
      </c>
      <c r="G10" s="80" t="s">
        <v>20</v>
      </c>
    </row>
    <row r="11" spans="2:7">
      <c r="B11" s="111" t="s">
        <v>31</v>
      </c>
      <c r="C11" s="112"/>
      <c r="D11" s="81">
        <f>+Tren!F15</f>
        <v>2.0583333333333336</v>
      </c>
      <c r="E11" s="81">
        <f>+Tren!F14</f>
        <v>2.4142857142857146</v>
      </c>
      <c r="F11" s="81">
        <f>+F6</f>
        <v>2.2984490833333333</v>
      </c>
      <c r="G11" s="82">
        <f>+G6</f>
        <v>6.2148691166666667</v>
      </c>
    </row>
    <row r="12" spans="2:7" ht="15.75" thickBot="1">
      <c r="B12" s="115" t="s">
        <v>32</v>
      </c>
      <c r="C12" s="116"/>
      <c r="D12" s="77">
        <f>+D11*2</f>
        <v>4.1166666666666671</v>
      </c>
      <c r="E12" s="77">
        <f>+E11*2</f>
        <v>4.8285714285714292</v>
      </c>
      <c r="F12" s="77">
        <f>+F11*2</f>
        <v>4.5968981666666666</v>
      </c>
      <c r="G12" s="78">
        <f>+G11</f>
        <v>6.2148691166666667</v>
      </c>
    </row>
    <row r="13" spans="2:7" ht="15.75" customHeight="1" thickTop="1">
      <c r="B13" s="104" t="s">
        <v>96</v>
      </c>
      <c r="C13" s="104"/>
      <c r="D13" s="104"/>
      <c r="E13" s="104"/>
      <c r="F13" s="104"/>
      <c r="G13" s="104"/>
    </row>
    <row r="14" spans="2:7" ht="15.75" thickBot="1"/>
    <row r="15" spans="2:7" ht="15.75" thickTop="1">
      <c r="B15" s="105" t="s">
        <v>30</v>
      </c>
      <c r="C15" s="106"/>
      <c r="D15" s="100" t="s">
        <v>9</v>
      </c>
      <c r="E15" s="101"/>
      <c r="F15" s="102" t="s">
        <v>10</v>
      </c>
      <c r="G15" s="103"/>
    </row>
    <row r="16" spans="2:7" ht="15.75" thickBot="1">
      <c r="B16" s="107"/>
      <c r="C16" s="108"/>
      <c r="D16" s="83" t="s">
        <v>23</v>
      </c>
      <c r="E16" s="83" t="s">
        <v>22</v>
      </c>
      <c r="F16" s="84" t="s">
        <v>19</v>
      </c>
      <c r="G16" s="85" t="s">
        <v>20</v>
      </c>
    </row>
    <row r="17" spans="2:7">
      <c r="B17" s="111" t="s">
        <v>15</v>
      </c>
      <c r="C17" s="112"/>
      <c r="D17" s="81">
        <f>+D12</f>
        <v>4.1166666666666671</v>
      </c>
      <c r="E17" s="81">
        <f>+E12</f>
        <v>4.8285714285714292</v>
      </c>
      <c r="F17" s="81">
        <f>+F12</f>
        <v>4.5968981666666666</v>
      </c>
      <c r="G17" s="82">
        <f>+G12</f>
        <v>6.2148691166666667</v>
      </c>
    </row>
    <row r="18" spans="2:7">
      <c r="B18" s="113" t="s">
        <v>16</v>
      </c>
      <c r="C18" s="114"/>
      <c r="D18" s="81">
        <f>+D17*2</f>
        <v>8.2333333333333343</v>
      </c>
      <c r="E18" s="81">
        <f>+E17*2</f>
        <v>9.6571428571428584</v>
      </c>
      <c r="F18" s="81">
        <f>+F12</f>
        <v>4.5968981666666666</v>
      </c>
      <c r="G18" s="82">
        <f>+G12</f>
        <v>6.2148691166666667</v>
      </c>
    </row>
    <row r="19" spans="2:7">
      <c r="B19" s="113" t="s">
        <v>17</v>
      </c>
      <c r="C19" s="114"/>
      <c r="D19" s="81">
        <f>+D17*3</f>
        <v>12.350000000000001</v>
      </c>
      <c r="E19" s="81">
        <f>+E17*3</f>
        <v>14.485714285714288</v>
      </c>
      <c r="F19" s="81">
        <f>+F12</f>
        <v>4.5968981666666666</v>
      </c>
      <c r="G19" s="82">
        <f>+G12</f>
        <v>6.2148691166666667</v>
      </c>
    </row>
    <row r="20" spans="2:7" ht="15.75" thickBot="1">
      <c r="B20" s="115" t="s">
        <v>18</v>
      </c>
      <c r="C20" s="116"/>
      <c r="D20" s="81">
        <f>+D17*4</f>
        <v>16.466666666666669</v>
      </c>
      <c r="E20" s="81">
        <f>+E17*4</f>
        <v>19.314285714285717</v>
      </c>
      <c r="F20" s="81">
        <f>+F12</f>
        <v>4.5968981666666666</v>
      </c>
      <c r="G20" s="82">
        <f>+G12</f>
        <v>6.2148691166666667</v>
      </c>
    </row>
    <row r="21" spans="2:7" ht="15.75" customHeight="1" thickTop="1">
      <c r="B21" s="104" t="s">
        <v>33</v>
      </c>
      <c r="C21" s="104"/>
      <c r="D21" s="104"/>
      <c r="E21" s="104"/>
      <c r="F21" s="104"/>
      <c r="G21" s="86"/>
    </row>
    <row r="22" spans="2:7" ht="15.75" thickBot="1"/>
    <row r="23" spans="2:7" ht="15.75" customHeight="1" thickTop="1">
      <c r="B23" s="105" t="s">
        <v>30</v>
      </c>
      <c r="C23" s="106"/>
      <c r="D23" s="100" t="s">
        <v>9</v>
      </c>
      <c r="E23" s="101"/>
      <c r="F23" s="102" t="s">
        <v>10</v>
      </c>
      <c r="G23" s="103"/>
    </row>
    <row r="24" spans="2:7" ht="15.75" thickBot="1">
      <c r="B24" s="107"/>
      <c r="C24" s="108"/>
      <c r="D24" s="83" t="s">
        <v>23</v>
      </c>
      <c r="E24" s="83" t="s">
        <v>22</v>
      </c>
      <c r="F24" s="84" t="s">
        <v>19</v>
      </c>
      <c r="G24" s="85" t="s">
        <v>20</v>
      </c>
    </row>
    <row r="25" spans="2:7">
      <c r="B25" s="87"/>
      <c r="C25" s="88" t="s">
        <v>15</v>
      </c>
      <c r="D25" s="16">
        <f>+D12</f>
        <v>4.1166666666666671</v>
      </c>
      <c r="E25" s="17">
        <f>+E12</f>
        <v>4.8285714285714292</v>
      </c>
      <c r="F25" s="14">
        <f>+F12</f>
        <v>4.5968981666666666</v>
      </c>
      <c r="G25" s="15">
        <f>+G12</f>
        <v>6.2148691166666667</v>
      </c>
    </row>
    <row r="26" spans="2:7">
      <c r="B26" s="89"/>
      <c r="C26" s="90" t="s">
        <v>16</v>
      </c>
      <c r="D26" s="16">
        <f>+D12</f>
        <v>4.1166666666666671</v>
      </c>
      <c r="E26" s="17">
        <f>+E12</f>
        <v>4.8285714285714292</v>
      </c>
      <c r="F26" s="17">
        <f>+F25/2</f>
        <v>2.2984490833333333</v>
      </c>
      <c r="G26" s="18">
        <f>+G25/2</f>
        <v>3.1074345583333334</v>
      </c>
    </row>
    <row r="27" spans="2:7">
      <c r="B27" s="89"/>
      <c r="C27" s="90" t="s">
        <v>17</v>
      </c>
      <c r="D27" s="16">
        <f>+D12</f>
        <v>4.1166666666666671</v>
      </c>
      <c r="E27" s="17">
        <f>+E12</f>
        <v>4.8285714285714292</v>
      </c>
      <c r="F27" s="17">
        <f>+F25/3</f>
        <v>1.5322993888888889</v>
      </c>
      <c r="G27" s="18">
        <f>+G25/3</f>
        <v>2.0716230388888888</v>
      </c>
    </row>
    <row r="28" spans="2:7" ht="15.75" thickBot="1">
      <c r="B28" s="91"/>
      <c r="C28" s="92" t="s">
        <v>18</v>
      </c>
      <c r="D28" s="19">
        <f>+D12</f>
        <v>4.1166666666666671</v>
      </c>
      <c r="E28" s="20">
        <f>+E12</f>
        <v>4.8285714285714292</v>
      </c>
      <c r="F28" s="20">
        <f>+F25/4</f>
        <v>1.1492245416666667</v>
      </c>
      <c r="G28" s="21">
        <f>+G25/4</f>
        <v>1.5537172791666667</v>
      </c>
    </row>
    <row r="29" spans="2:7" ht="15.75" thickTop="1">
      <c r="B29" s="12" t="s">
        <v>34</v>
      </c>
      <c r="C29" s="12"/>
      <c r="D29" s="12"/>
      <c r="E29" s="12"/>
      <c r="F29" s="12"/>
    </row>
    <row r="43" spans="2:2">
      <c r="B43" s="93" t="s">
        <v>97</v>
      </c>
    </row>
  </sheetData>
  <customSheetViews>
    <customSheetView guid="{0C318CF1-4C1F-454A-B9B8-E860CD22BABA}" showGridLines="0">
      <pageMargins left="0.7" right="0.7" top="0.75" bottom="0.75" header="0.3" footer="0.3"/>
      <pageSetup paperSize="9" orientation="landscape" horizontalDpi="200" verticalDpi="200" r:id="rId1"/>
    </customSheetView>
  </customSheetViews>
  <mergeCells count="24">
    <mergeCell ref="F9:G9"/>
    <mergeCell ref="B17:C17"/>
    <mergeCell ref="B18:C18"/>
    <mergeCell ref="B19:C19"/>
    <mergeCell ref="B20:C20"/>
    <mergeCell ref="B11:C11"/>
    <mergeCell ref="B12:C12"/>
    <mergeCell ref="B15:C16"/>
    <mergeCell ref="D23:E23"/>
    <mergeCell ref="F23:G23"/>
    <mergeCell ref="B21:F21"/>
    <mergeCell ref="B23:C24"/>
    <mergeCell ref="B2:C3"/>
    <mergeCell ref="D2:E2"/>
    <mergeCell ref="F2:G2"/>
    <mergeCell ref="B4:C4"/>
    <mergeCell ref="B5:C5"/>
    <mergeCell ref="D15:E15"/>
    <mergeCell ref="F15:G15"/>
    <mergeCell ref="B13:G13"/>
    <mergeCell ref="B6:C6"/>
    <mergeCell ref="B7:G7"/>
    <mergeCell ref="B9:C10"/>
    <mergeCell ref="D9:E9"/>
  </mergeCells>
  <pageMargins left="0.7" right="0.7" top="0.75" bottom="0.75" header="0.3" footer="0.3"/>
  <pageSetup paperSize="9" orientation="landscape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I71"/>
  <sheetViews>
    <sheetView workbookViewId="0">
      <selection activeCell="F13" sqref="F13"/>
    </sheetView>
  </sheetViews>
  <sheetFormatPr baseColWidth="10" defaultRowHeight="15"/>
  <cols>
    <col min="1" max="1" width="1.28515625" customWidth="1"/>
    <col min="2" max="2" width="30.5703125" customWidth="1"/>
    <col min="3" max="3" width="11.42578125" customWidth="1"/>
    <col min="5" max="5" width="9.85546875" customWidth="1"/>
    <col min="7" max="7" width="11.5703125" bestFit="1" customWidth="1"/>
    <col min="9" max="9" width="18" customWidth="1"/>
    <col min="10" max="10" width="14.5703125" bestFit="1" customWidth="1"/>
    <col min="11" max="11" width="12" bestFit="1" customWidth="1"/>
    <col min="12" max="12" width="12.7109375" bestFit="1" customWidth="1"/>
    <col min="261" max="261" width="9.85546875" customWidth="1"/>
    <col min="263" max="263" width="11.5703125" bestFit="1" customWidth="1"/>
    <col min="265" max="265" width="18" customWidth="1"/>
    <col min="266" max="266" width="14.5703125" bestFit="1" customWidth="1"/>
    <col min="267" max="267" width="12" bestFit="1" customWidth="1"/>
    <col min="268" max="268" width="12.7109375" bestFit="1" customWidth="1"/>
    <col min="517" max="517" width="9.85546875" customWidth="1"/>
    <col min="519" max="519" width="11.5703125" bestFit="1" customWidth="1"/>
    <col min="521" max="521" width="18" customWidth="1"/>
    <col min="522" max="522" width="14.5703125" bestFit="1" customWidth="1"/>
    <col min="523" max="523" width="12" bestFit="1" customWidth="1"/>
    <col min="524" max="524" width="12.7109375" bestFit="1" customWidth="1"/>
    <col min="773" max="773" width="9.85546875" customWidth="1"/>
    <col min="775" max="775" width="11.5703125" bestFit="1" customWidth="1"/>
    <col min="777" max="777" width="18" customWidth="1"/>
    <col min="778" max="778" width="14.5703125" bestFit="1" customWidth="1"/>
    <col min="779" max="779" width="12" bestFit="1" customWidth="1"/>
    <col min="780" max="780" width="12.7109375" bestFit="1" customWidth="1"/>
    <col min="1029" max="1029" width="9.85546875" customWidth="1"/>
    <col min="1031" max="1031" width="11.5703125" bestFit="1" customWidth="1"/>
    <col min="1033" max="1033" width="18" customWidth="1"/>
    <col min="1034" max="1034" width="14.5703125" bestFit="1" customWidth="1"/>
    <col min="1035" max="1035" width="12" bestFit="1" customWidth="1"/>
    <col min="1036" max="1036" width="12.7109375" bestFit="1" customWidth="1"/>
    <col min="1285" max="1285" width="9.85546875" customWidth="1"/>
    <col min="1287" max="1287" width="11.5703125" bestFit="1" customWidth="1"/>
    <col min="1289" max="1289" width="18" customWidth="1"/>
    <col min="1290" max="1290" width="14.5703125" bestFit="1" customWidth="1"/>
    <col min="1291" max="1291" width="12" bestFit="1" customWidth="1"/>
    <col min="1292" max="1292" width="12.7109375" bestFit="1" customWidth="1"/>
    <col min="1541" max="1541" width="9.85546875" customWidth="1"/>
    <col min="1543" max="1543" width="11.5703125" bestFit="1" customWidth="1"/>
    <col min="1545" max="1545" width="18" customWidth="1"/>
    <col min="1546" max="1546" width="14.5703125" bestFit="1" customWidth="1"/>
    <col min="1547" max="1547" width="12" bestFit="1" customWidth="1"/>
    <col min="1548" max="1548" width="12.7109375" bestFit="1" customWidth="1"/>
    <col min="1797" max="1797" width="9.85546875" customWidth="1"/>
    <col min="1799" max="1799" width="11.5703125" bestFit="1" customWidth="1"/>
    <col min="1801" max="1801" width="18" customWidth="1"/>
    <col min="1802" max="1802" width="14.5703125" bestFit="1" customWidth="1"/>
    <col min="1803" max="1803" width="12" bestFit="1" customWidth="1"/>
    <col min="1804" max="1804" width="12.7109375" bestFit="1" customWidth="1"/>
    <col min="2053" max="2053" width="9.85546875" customWidth="1"/>
    <col min="2055" max="2055" width="11.5703125" bestFit="1" customWidth="1"/>
    <col min="2057" max="2057" width="18" customWidth="1"/>
    <col min="2058" max="2058" width="14.5703125" bestFit="1" customWidth="1"/>
    <col min="2059" max="2059" width="12" bestFit="1" customWidth="1"/>
    <col min="2060" max="2060" width="12.7109375" bestFit="1" customWidth="1"/>
    <col min="2309" max="2309" width="9.85546875" customWidth="1"/>
    <col min="2311" max="2311" width="11.5703125" bestFit="1" customWidth="1"/>
    <col min="2313" max="2313" width="18" customWidth="1"/>
    <col min="2314" max="2314" width="14.5703125" bestFit="1" customWidth="1"/>
    <col min="2315" max="2315" width="12" bestFit="1" customWidth="1"/>
    <col min="2316" max="2316" width="12.7109375" bestFit="1" customWidth="1"/>
    <col min="2565" max="2565" width="9.85546875" customWidth="1"/>
    <col min="2567" max="2567" width="11.5703125" bestFit="1" customWidth="1"/>
    <col min="2569" max="2569" width="18" customWidth="1"/>
    <col min="2570" max="2570" width="14.5703125" bestFit="1" customWidth="1"/>
    <col min="2571" max="2571" width="12" bestFit="1" customWidth="1"/>
    <col min="2572" max="2572" width="12.7109375" bestFit="1" customWidth="1"/>
    <col min="2821" max="2821" width="9.85546875" customWidth="1"/>
    <col min="2823" max="2823" width="11.5703125" bestFit="1" customWidth="1"/>
    <col min="2825" max="2825" width="18" customWidth="1"/>
    <col min="2826" max="2826" width="14.5703125" bestFit="1" customWidth="1"/>
    <col min="2827" max="2827" width="12" bestFit="1" customWidth="1"/>
    <col min="2828" max="2828" width="12.7109375" bestFit="1" customWidth="1"/>
    <col min="3077" max="3077" width="9.85546875" customWidth="1"/>
    <col min="3079" max="3079" width="11.5703125" bestFit="1" customWidth="1"/>
    <col min="3081" max="3081" width="18" customWidth="1"/>
    <col min="3082" max="3082" width="14.5703125" bestFit="1" customWidth="1"/>
    <col min="3083" max="3083" width="12" bestFit="1" customWidth="1"/>
    <col min="3084" max="3084" width="12.7109375" bestFit="1" customWidth="1"/>
    <col min="3333" max="3333" width="9.85546875" customWidth="1"/>
    <col min="3335" max="3335" width="11.5703125" bestFit="1" customWidth="1"/>
    <col min="3337" max="3337" width="18" customWidth="1"/>
    <col min="3338" max="3338" width="14.5703125" bestFit="1" customWidth="1"/>
    <col min="3339" max="3339" width="12" bestFit="1" customWidth="1"/>
    <col min="3340" max="3340" width="12.7109375" bestFit="1" customWidth="1"/>
    <col min="3589" max="3589" width="9.85546875" customWidth="1"/>
    <col min="3591" max="3591" width="11.5703125" bestFit="1" customWidth="1"/>
    <col min="3593" max="3593" width="18" customWidth="1"/>
    <col min="3594" max="3594" width="14.5703125" bestFit="1" customWidth="1"/>
    <col min="3595" max="3595" width="12" bestFit="1" customWidth="1"/>
    <col min="3596" max="3596" width="12.7109375" bestFit="1" customWidth="1"/>
    <col min="3845" max="3845" width="9.85546875" customWidth="1"/>
    <col min="3847" max="3847" width="11.5703125" bestFit="1" customWidth="1"/>
    <col min="3849" max="3849" width="18" customWidth="1"/>
    <col min="3850" max="3850" width="14.5703125" bestFit="1" customWidth="1"/>
    <col min="3851" max="3851" width="12" bestFit="1" customWidth="1"/>
    <col min="3852" max="3852" width="12.7109375" bestFit="1" customWidth="1"/>
    <col min="4101" max="4101" width="9.85546875" customWidth="1"/>
    <col min="4103" max="4103" width="11.5703125" bestFit="1" customWidth="1"/>
    <col min="4105" max="4105" width="18" customWidth="1"/>
    <col min="4106" max="4106" width="14.5703125" bestFit="1" customWidth="1"/>
    <col min="4107" max="4107" width="12" bestFit="1" customWidth="1"/>
    <col min="4108" max="4108" width="12.7109375" bestFit="1" customWidth="1"/>
    <col min="4357" max="4357" width="9.85546875" customWidth="1"/>
    <col min="4359" max="4359" width="11.5703125" bestFit="1" customWidth="1"/>
    <col min="4361" max="4361" width="18" customWidth="1"/>
    <col min="4362" max="4362" width="14.5703125" bestFit="1" customWidth="1"/>
    <col min="4363" max="4363" width="12" bestFit="1" customWidth="1"/>
    <col min="4364" max="4364" width="12.7109375" bestFit="1" customWidth="1"/>
    <col min="4613" max="4613" width="9.85546875" customWidth="1"/>
    <col min="4615" max="4615" width="11.5703125" bestFit="1" customWidth="1"/>
    <col min="4617" max="4617" width="18" customWidth="1"/>
    <col min="4618" max="4618" width="14.5703125" bestFit="1" customWidth="1"/>
    <col min="4619" max="4619" width="12" bestFit="1" customWidth="1"/>
    <col min="4620" max="4620" width="12.7109375" bestFit="1" customWidth="1"/>
    <col min="4869" max="4869" width="9.85546875" customWidth="1"/>
    <col min="4871" max="4871" width="11.5703125" bestFit="1" customWidth="1"/>
    <col min="4873" max="4873" width="18" customWidth="1"/>
    <col min="4874" max="4874" width="14.5703125" bestFit="1" customWidth="1"/>
    <col min="4875" max="4875" width="12" bestFit="1" customWidth="1"/>
    <col min="4876" max="4876" width="12.7109375" bestFit="1" customWidth="1"/>
    <col min="5125" max="5125" width="9.85546875" customWidth="1"/>
    <col min="5127" max="5127" width="11.5703125" bestFit="1" customWidth="1"/>
    <col min="5129" max="5129" width="18" customWidth="1"/>
    <col min="5130" max="5130" width="14.5703125" bestFit="1" customWidth="1"/>
    <col min="5131" max="5131" width="12" bestFit="1" customWidth="1"/>
    <col min="5132" max="5132" width="12.7109375" bestFit="1" customWidth="1"/>
    <col min="5381" max="5381" width="9.85546875" customWidth="1"/>
    <col min="5383" max="5383" width="11.5703125" bestFit="1" customWidth="1"/>
    <col min="5385" max="5385" width="18" customWidth="1"/>
    <col min="5386" max="5386" width="14.5703125" bestFit="1" customWidth="1"/>
    <col min="5387" max="5387" width="12" bestFit="1" customWidth="1"/>
    <col min="5388" max="5388" width="12.7109375" bestFit="1" customWidth="1"/>
    <col min="5637" max="5637" width="9.85546875" customWidth="1"/>
    <col min="5639" max="5639" width="11.5703125" bestFit="1" customWidth="1"/>
    <col min="5641" max="5641" width="18" customWidth="1"/>
    <col min="5642" max="5642" width="14.5703125" bestFit="1" customWidth="1"/>
    <col min="5643" max="5643" width="12" bestFit="1" customWidth="1"/>
    <col min="5644" max="5644" width="12.7109375" bestFit="1" customWidth="1"/>
    <col min="5893" max="5893" width="9.85546875" customWidth="1"/>
    <col min="5895" max="5895" width="11.5703125" bestFit="1" customWidth="1"/>
    <col min="5897" max="5897" width="18" customWidth="1"/>
    <col min="5898" max="5898" width="14.5703125" bestFit="1" customWidth="1"/>
    <col min="5899" max="5899" width="12" bestFit="1" customWidth="1"/>
    <col min="5900" max="5900" width="12.7109375" bestFit="1" customWidth="1"/>
    <col min="6149" max="6149" width="9.85546875" customWidth="1"/>
    <col min="6151" max="6151" width="11.5703125" bestFit="1" customWidth="1"/>
    <col min="6153" max="6153" width="18" customWidth="1"/>
    <col min="6154" max="6154" width="14.5703125" bestFit="1" customWidth="1"/>
    <col min="6155" max="6155" width="12" bestFit="1" customWidth="1"/>
    <col min="6156" max="6156" width="12.7109375" bestFit="1" customWidth="1"/>
    <col min="6405" max="6405" width="9.85546875" customWidth="1"/>
    <col min="6407" max="6407" width="11.5703125" bestFit="1" customWidth="1"/>
    <col min="6409" max="6409" width="18" customWidth="1"/>
    <col min="6410" max="6410" width="14.5703125" bestFit="1" customWidth="1"/>
    <col min="6411" max="6411" width="12" bestFit="1" customWidth="1"/>
    <col min="6412" max="6412" width="12.7109375" bestFit="1" customWidth="1"/>
    <col min="6661" max="6661" width="9.85546875" customWidth="1"/>
    <col min="6663" max="6663" width="11.5703125" bestFit="1" customWidth="1"/>
    <col min="6665" max="6665" width="18" customWidth="1"/>
    <col min="6666" max="6666" width="14.5703125" bestFit="1" customWidth="1"/>
    <col min="6667" max="6667" width="12" bestFit="1" customWidth="1"/>
    <col min="6668" max="6668" width="12.7109375" bestFit="1" customWidth="1"/>
    <col min="6917" max="6917" width="9.85546875" customWidth="1"/>
    <col min="6919" max="6919" width="11.5703125" bestFit="1" customWidth="1"/>
    <col min="6921" max="6921" width="18" customWidth="1"/>
    <col min="6922" max="6922" width="14.5703125" bestFit="1" customWidth="1"/>
    <col min="6923" max="6923" width="12" bestFit="1" customWidth="1"/>
    <col min="6924" max="6924" width="12.7109375" bestFit="1" customWidth="1"/>
    <col min="7173" max="7173" width="9.85546875" customWidth="1"/>
    <col min="7175" max="7175" width="11.5703125" bestFit="1" customWidth="1"/>
    <col min="7177" max="7177" width="18" customWidth="1"/>
    <col min="7178" max="7178" width="14.5703125" bestFit="1" customWidth="1"/>
    <col min="7179" max="7179" width="12" bestFit="1" customWidth="1"/>
    <col min="7180" max="7180" width="12.7109375" bestFit="1" customWidth="1"/>
    <col min="7429" max="7429" width="9.85546875" customWidth="1"/>
    <col min="7431" max="7431" width="11.5703125" bestFit="1" customWidth="1"/>
    <col min="7433" max="7433" width="18" customWidth="1"/>
    <col min="7434" max="7434" width="14.5703125" bestFit="1" customWidth="1"/>
    <col min="7435" max="7435" width="12" bestFit="1" customWidth="1"/>
    <col min="7436" max="7436" width="12.7109375" bestFit="1" customWidth="1"/>
    <col min="7685" max="7685" width="9.85546875" customWidth="1"/>
    <col min="7687" max="7687" width="11.5703125" bestFit="1" customWidth="1"/>
    <col min="7689" max="7689" width="18" customWidth="1"/>
    <col min="7690" max="7690" width="14.5703125" bestFit="1" customWidth="1"/>
    <col min="7691" max="7691" width="12" bestFit="1" customWidth="1"/>
    <col min="7692" max="7692" width="12.7109375" bestFit="1" customWidth="1"/>
    <col min="7941" max="7941" width="9.85546875" customWidth="1"/>
    <col min="7943" max="7943" width="11.5703125" bestFit="1" customWidth="1"/>
    <col min="7945" max="7945" width="18" customWidth="1"/>
    <col min="7946" max="7946" width="14.5703125" bestFit="1" customWidth="1"/>
    <col min="7947" max="7947" width="12" bestFit="1" customWidth="1"/>
    <col min="7948" max="7948" width="12.7109375" bestFit="1" customWidth="1"/>
    <col min="8197" max="8197" width="9.85546875" customWidth="1"/>
    <col min="8199" max="8199" width="11.5703125" bestFit="1" customWidth="1"/>
    <col min="8201" max="8201" width="18" customWidth="1"/>
    <col min="8202" max="8202" width="14.5703125" bestFit="1" customWidth="1"/>
    <col min="8203" max="8203" width="12" bestFit="1" customWidth="1"/>
    <col min="8204" max="8204" width="12.7109375" bestFit="1" customWidth="1"/>
    <col min="8453" max="8453" width="9.85546875" customWidth="1"/>
    <col min="8455" max="8455" width="11.5703125" bestFit="1" customWidth="1"/>
    <col min="8457" max="8457" width="18" customWidth="1"/>
    <col min="8458" max="8458" width="14.5703125" bestFit="1" customWidth="1"/>
    <col min="8459" max="8459" width="12" bestFit="1" customWidth="1"/>
    <col min="8460" max="8460" width="12.7109375" bestFit="1" customWidth="1"/>
    <col min="8709" max="8709" width="9.85546875" customWidth="1"/>
    <col min="8711" max="8711" width="11.5703125" bestFit="1" customWidth="1"/>
    <col min="8713" max="8713" width="18" customWidth="1"/>
    <col min="8714" max="8714" width="14.5703125" bestFit="1" customWidth="1"/>
    <col min="8715" max="8715" width="12" bestFit="1" customWidth="1"/>
    <col min="8716" max="8716" width="12.7109375" bestFit="1" customWidth="1"/>
    <col min="8965" max="8965" width="9.85546875" customWidth="1"/>
    <col min="8967" max="8967" width="11.5703125" bestFit="1" customWidth="1"/>
    <col min="8969" max="8969" width="18" customWidth="1"/>
    <col min="8970" max="8970" width="14.5703125" bestFit="1" customWidth="1"/>
    <col min="8971" max="8971" width="12" bestFit="1" customWidth="1"/>
    <col min="8972" max="8972" width="12.7109375" bestFit="1" customWidth="1"/>
    <col min="9221" max="9221" width="9.85546875" customWidth="1"/>
    <col min="9223" max="9223" width="11.5703125" bestFit="1" customWidth="1"/>
    <col min="9225" max="9225" width="18" customWidth="1"/>
    <col min="9226" max="9226" width="14.5703125" bestFit="1" customWidth="1"/>
    <col min="9227" max="9227" width="12" bestFit="1" customWidth="1"/>
    <col min="9228" max="9228" width="12.7109375" bestFit="1" customWidth="1"/>
    <col min="9477" max="9477" width="9.85546875" customWidth="1"/>
    <col min="9479" max="9479" width="11.5703125" bestFit="1" customWidth="1"/>
    <col min="9481" max="9481" width="18" customWidth="1"/>
    <col min="9482" max="9482" width="14.5703125" bestFit="1" customWidth="1"/>
    <col min="9483" max="9483" width="12" bestFit="1" customWidth="1"/>
    <col min="9484" max="9484" width="12.7109375" bestFit="1" customWidth="1"/>
    <col min="9733" max="9733" width="9.85546875" customWidth="1"/>
    <col min="9735" max="9735" width="11.5703125" bestFit="1" customWidth="1"/>
    <col min="9737" max="9737" width="18" customWidth="1"/>
    <col min="9738" max="9738" width="14.5703125" bestFit="1" customWidth="1"/>
    <col min="9739" max="9739" width="12" bestFit="1" customWidth="1"/>
    <col min="9740" max="9740" width="12.7109375" bestFit="1" customWidth="1"/>
    <col min="9989" max="9989" width="9.85546875" customWidth="1"/>
    <col min="9991" max="9991" width="11.5703125" bestFit="1" customWidth="1"/>
    <col min="9993" max="9993" width="18" customWidth="1"/>
    <col min="9994" max="9994" width="14.5703125" bestFit="1" customWidth="1"/>
    <col min="9995" max="9995" width="12" bestFit="1" customWidth="1"/>
    <col min="9996" max="9996" width="12.7109375" bestFit="1" customWidth="1"/>
    <col min="10245" max="10245" width="9.85546875" customWidth="1"/>
    <col min="10247" max="10247" width="11.5703125" bestFit="1" customWidth="1"/>
    <col min="10249" max="10249" width="18" customWidth="1"/>
    <col min="10250" max="10250" width="14.5703125" bestFit="1" customWidth="1"/>
    <col min="10251" max="10251" width="12" bestFit="1" customWidth="1"/>
    <col min="10252" max="10252" width="12.7109375" bestFit="1" customWidth="1"/>
    <col min="10501" max="10501" width="9.85546875" customWidth="1"/>
    <col min="10503" max="10503" width="11.5703125" bestFit="1" customWidth="1"/>
    <col min="10505" max="10505" width="18" customWidth="1"/>
    <col min="10506" max="10506" width="14.5703125" bestFit="1" customWidth="1"/>
    <col min="10507" max="10507" width="12" bestFit="1" customWidth="1"/>
    <col min="10508" max="10508" width="12.7109375" bestFit="1" customWidth="1"/>
    <col min="10757" max="10757" width="9.85546875" customWidth="1"/>
    <col min="10759" max="10759" width="11.5703125" bestFit="1" customWidth="1"/>
    <col min="10761" max="10761" width="18" customWidth="1"/>
    <col min="10762" max="10762" width="14.5703125" bestFit="1" customWidth="1"/>
    <col min="10763" max="10763" width="12" bestFit="1" customWidth="1"/>
    <col min="10764" max="10764" width="12.7109375" bestFit="1" customWidth="1"/>
    <col min="11013" max="11013" width="9.85546875" customWidth="1"/>
    <col min="11015" max="11015" width="11.5703125" bestFit="1" customWidth="1"/>
    <col min="11017" max="11017" width="18" customWidth="1"/>
    <col min="11018" max="11018" width="14.5703125" bestFit="1" customWidth="1"/>
    <col min="11019" max="11019" width="12" bestFit="1" customWidth="1"/>
    <col min="11020" max="11020" width="12.7109375" bestFit="1" customWidth="1"/>
    <col min="11269" max="11269" width="9.85546875" customWidth="1"/>
    <col min="11271" max="11271" width="11.5703125" bestFit="1" customWidth="1"/>
    <col min="11273" max="11273" width="18" customWidth="1"/>
    <col min="11274" max="11274" width="14.5703125" bestFit="1" customWidth="1"/>
    <col min="11275" max="11275" width="12" bestFit="1" customWidth="1"/>
    <col min="11276" max="11276" width="12.7109375" bestFit="1" customWidth="1"/>
    <col min="11525" max="11525" width="9.85546875" customWidth="1"/>
    <col min="11527" max="11527" width="11.5703125" bestFit="1" customWidth="1"/>
    <col min="11529" max="11529" width="18" customWidth="1"/>
    <col min="11530" max="11530" width="14.5703125" bestFit="1" customWidth="1"/>
    <col min="11531" max="11531" width="12" bestFit="1" customWidth="1"/>
    <col min="11532" max="11532" width="12.7109375" bestFit="1" customWidth="1"/>
    <col min="11781" max="11781" width="9.85546875" customWidth="1"/>
    <col min="11783" max="11783" width="11.5703125" bestFit="1" customWidth="1"/>
    <col min="11785" max="11785" width="18" customWidth="1"/>
    <col min="11786" max="11786" width="14.5703125" bestFit="1" customWidth="1"/>
    <col min="11787" max="11787" width="12" bestFit="1" customWidth="1"/>
    <col min="11788" max="11788" width="12.7109375" bestFit="1" customWidth="1"/>
    <col min="12037" max="12037" width="9.85546875" customWidth="1"/>
    <col min="12039" max="12039" width="11.5703125" bestFit="1" customWidth="1"/>
    <col min="12041" max="12041" width="18" customWidth="1"/>
    <col min="12042" max="12042" width="14.5703125" bestFit="1" customWidth="1"/>
    <col min="12043" max="12043" width="12" bestFit="1" customWidth="1"/>
    <col min="12044" max="12044" width="12.7109375" bestFit="1" customWidth="1"/>
    <col min="12293" max="12293" width="9.85546875" customWidth="1"/>
    <col min="12295" max="12295" width="11.5703125" bestFit="1" customWidth="1"/>
    <col min="12297" max="12297" width="18" customWidth="1"/>
    <col min="12298" max="12298" width="14.5703125" bestFit="1" customWidth="1"/>
    <col min="12299" max="12299" width="12" bestFit="1" customWidth="1"/>
    <col min="12300" max="12300" width="12.7109375" bestFit="1" customWidth="1"/>
    <col min="12549" max="12549" width="9.85546875" customWidth="1"/>
    <col min="12551" max="12551" width="11.5703125" bestFit="1" customWidth="1"/>
    <col min="12553" max="12553" width="18" customWidth="1"/>
    <col min="12554" max="12554" width="14.5703125" bestFit="1" customWidth="1"/>
    <col min="12555" max="12555" width="12" bestFit="1" customWidth="1"/>
    <col min="12556" max="12556" width="12.7109375" bestFit="1" customWidth="1"/>
    <col min="12805" max="12805" width="9.85546875" customWidth="1"/>
    <col min="12807" max="12807" width="11.5703125" bestFit="1" customWidth="1"/>
    <col min="12809" max="12809" width="18" customWidth="1"/>
    <col min="12810" max="12810" width="14.5703125" bestFit="1" customWidth="1"/>
    <col min="12811" max="12811" width="12" bestFit="1" customWidth="1"/>
    <col min="12812" max="12812" width="12.7109375" bestFit="1" customWidth="1"/>
    <col min="13061" max="13061" width="9.85546875" customWidth="1"/>
    <col min="13063" max="13063" width="11.5703125" bestFit="1" customWidth="1"/>
    <col min="13065" max="13065" width="18" customWidth="1"/>
    <col min="13066" max="13066" width="14.5703125" bestFit="1" customWidth="1"/>
    <col min="13067" max="13067" width="12" bestFit="1" customWidth="1"/>
    <col min="13068" max="13068" width="12.7109375" bestFit="1" customWidth="1"/>
    <col min="13317" max="13317" width="9.85546875" customWidth="1"/>
    <col min="13319" max="13319" width="11.5703125" bestFit="1" customWidth="1"/>
    <col min="13321" max="13321" width="18" customWidth="1"/>
    <col min="13322" max="13322" width="14.5703125" bestFit="1" customWidth="1"/>
    <col min="13323" max="13323" width="12" bestFit="1" customWidth="1"/>
    <col min="13324" max="13324" width="12.7109375" bestFit="1" customWidth="1"/>
    <col min="13573" max="13573" width="9.85546875" customWidth="1"/>
    <col min="13575" max="13575" width="11.5703125" bestFit="1" customWidth="1"/>
    <col min="13577" max="13577" width="18" customWidth="1"/>
    <col min="13578" max="13578" width="14.5703125" bestFit="1" customWidth="1"/>
    <col min="13579" max="13579" width="12" bestFit="1" customWidth="1"/>
    <col min="13580" max="13580" width="12.7109375" bestFit="1" customWidth="1"/>
    <col min="13829" max="13829" width="9.85546875" customWidth="1"/>
    <col min="13831" max="13831" width="11.5703125" bestFit="1" customWidth="1"/>
    <col min="13833" max="13833" width="18" customWidth="1"/>
    <col min="13834" max="13834" width="14.5703125" bestFit="1" customWidth="1"/>
    <col min="13835" max="13835" width="12" bestFit="1" customWidth="1"/>
    <col min="13836" max="13836" width="12.7109375" bestFit="1" customWidth="1"/>
    <col min="14085" max="14085" width="9.85546875" customWidth="1"/>
    <col min="14087" max="14087" width="11.5703125" bestFit="1" customWidth="1"/>
    <col min="14089" max="14089" width="18" customWidth="1"/>
    <col min="14090" max="14090" width="14.5703125" bestFit="1" customWidth="1"/>
    <col min="14091" max="14091" width="12" bestFit="1" customWidth="1"/>
    <col min="14092" max="14092" width="12.7109375" bestFit="1" customWidth="1"/>
    <col min="14341" max="14341" width="9.85546875" customWidth="1"/>
    <col min="14343" max="14343" width="11.5703125" bestFit="1" customWidth="1"/>
    <col min="14345" max="14345" width="18" customWidth="1"/>
    <col min="14346" max="14346" width="14.5703125" bestFit="1" customWidth="1"/>
    <col min="14347" max="14347" width="12" bestFit="1" customWidth="1"/>
    <col min="14348" max="14348" width="12.7109375" bestFit="1" customWidth="1"/>
    <col min="14597" max="14597" width="9.85546875" customWidth="1"/>
    <col min="14599" max="14599" width="11.5703125" bestFit="1" customWidth="1"/>
    <col min="14601" max="14601" width="18" customWidth="1"/>
    <col min="14602" max="14602" width="14.5703125" bestFit="1" customWidth="1"/>
    <col min="14603" max="14603" width="12" bestFit="1" customWidth="1"/>
    <col min="14604" max="14604" width="12.7109375" bestFit="1" customWidth="1"/>
    <col min="14853" max="14853" width="9.85546875" customWidth="1"/>
    <col min="14855" max="14855" width="11.5703125" bestFit="1" customWidth="1"/>
    <col min="14857" max="14857" width="18" customWidth="1"/>
    <col min="14858" max="14858" width="14.5703125" bestFit="1" customWidth="1"/>
    <col min="14859" max="14859" width="12" bestFit="1" customWidth="1"/>
    <col min="14860" max="14860" width="12.7109375" bestFit="1" customWidth="1"/>
    <col min="15109" max="15109" width="9.85546875" customWidth="1"/>
    <col min="15111" max="15111" width="11.5703125" bestFit="1" customWidth="1"/>
    <col min="15113" max="15113" width="18" customWidth="1"/>
    <col min="15114" max="15114" width="14.5703125" bestFit="1" customWidth="1"/>
    <col min="15115" max="15115" width="12" bestFit="1" customWidth="1"/>
    <col min="15116" max="15116" width="12.7109375" bestFit="1" customWidth="1"/>
    <col min="15365" max="15365" width="9.85546875" customWidth="1"/>
    <col min="15367" max="15367" width="11.5703125" bestFit="1" customWidth="1"/>
    <col min="15369" max="15369" width="18" customWidth="1"/>
    <col min="15370" max="15370" width="14.5703125" bestFit="1" customWidth="1"/>
    <col min="15371" max="15371" width="12" bestFit="1" customWidth="1"/>
    <col min="15372" max="15372" width="12.7109375" bestFit="1" customWidth="1"/>
    <col min="15621" max="15621" width="9.85546875" customWidth="1"/>
    <col min="15623" max="15623" width="11.5703125" bestFit="1" customWidth="1"/>
    <col min="15625" max="15625" width="18" customWidth="1"/>
    <col min="15626" max="15626" width="14.5703125" bestFit="1" customWidth="1"/>
    <col min="15627" max="15627" width="12" bestFit="1" customWidth="1"/>
    <col min="15628" max="15628" width="12.7109375" bestFit="1" customWidth="1"/>
    <col min="15877" max="15877" width="9.85546875" customWidth="1"/>
    <col min="15879" max="15879" width="11.5703125" bestFit="1" customWidth="1"/>
    <col min="15881" max="15881" width="18" customWidth="1"/>
    <col min="15882" max="15882" width="14.5703125" bestFit="1" customWidth="1"/>
    <col min="15883" max="15883" width="12" bestFit="1" customWidth="1"/>
    <col min="15884" max="15884" width="12.7109375" bestFit="1" customWidth="1"/>
    <col min="16133" max="16133" width="9.85546875" customWidth="1"/>
    <col min="16135" max="16135" width="11.5703125" bestFit="1" customWidth="1"/>
    <col min="16137" max="16137" width="18" customWidth="1"/>
    <col min="16138" max="16138" width="14.5703125" bestFit="1" customWidth="1"/>
    <col min="16139" max="16139" width="12" bestFit="1" customWidth="1"/>
    <col min="16140" max="16140" width="12.7109375" bestFit="1" customWidth="1"/>
  </cols>
  <sheetData>
    <row r="2" spans="2:9">
      <c r="B2" s="2" t="s">
        <v>50</v>
      </c>
      <c r="C2" s="25">
        <f>SUM(C3:C5)</f>
        <v>8.3579966666666672E-2</v>
      </c>
      <c r="D2" t="s">
        <v>38</v>
      </c>
      <c r="E2" s="9"/>
    </row>
    <row r="3" spans="2:9">
      <c r="B3" s="4" t="s">
        <v>49</v>
      </c>
      <c r="C3" s="3">
        <f>+C8</f>
        <v>1.2349166666666668E-2</v>
      </c>
      <c r="D3" t="s">
        <v>38</v>
      </c>
      <c r="I3" s="1"/>
    </row>
    <row r="4" spans="2:9">
      <c r="B4" s="1" t="s">
        <v>0</v>
      </c>
      <c r="C4" s="3">
        <f>+C26</f>
        <v>1.1650000000000001E-2</v>
      </c>
      <c r="D4" t="s">
        <v>38</v>
      </c>
    </row>
    <row r="5" spans="2:9">
      <c r="B5" s="1" t="s">
        <v>1</v>
      </c>
      <c r="C5" s="3">
        <f>+C36</f>
        <v>5.9580799999999996E-2</v>
      </c>
      <c r="D5" t="s">
        <v>38</v>
      </c>
    </row>
    <row r="6" spans="2:9">
      <c r="B6" s="1"/>
      <c r="C6" s="3"/>
    </row>
    <row r="7" spans="2:9">
      <c r="B7" s="3"/>
      <c r="C7" s="3"/>
    </row>
    <row r="8" spans="2:9">
      <c r="B8" s="2" t="s">
        <v>49</v>
      </c>
      <c r="C8" s="25">
        <f>+C20</f>
        <v>1.2349166666666668E-2</v>
      </c>
      <c r="D8" t="s">
        <v>38</v>
      </c>
    </row>
    <row r="9" spans="2:9" ht="15.75" thickBot="1"/>
    <row r="10" spans="2:9">
      <c r="B10" s="47" t="s">
        <v>59</v>
      </c>
      <c r="C10" s="40" t="s">
        <v>60</v>
      </c>
    </row>
    <row r="11" spans="2:9">
      <c r="B11" s="32" t="s">
        <v>51</v>
      </c>
      <c r="C11" s="33">
        <v>155.61000000000001</v>
      </c>
    </row>
    <row r="12" spans="2:9">
      <c r="B12" s="32" t="s">
        <v>52</v>
      </c>
      <c r="C12" s="33">
        <v>155.61000000000001</v>
      </c>
    </row>
    <row r="13" spans="2:9">
      <c r="B13" s="32" t="s">
        <v>53</v>
      </c>
      <c r="C13" s="33">
        <v>181.68</v>
      </c>
    </row>
    <row r="14" spans="2:9">
      <c r="B14" s="32" t="s">
        <v>54</v>
      </c>
      <c r="C14" s="33">
        <v>181.68</v>
      </c>
    </row>
    <row r="15" spans="2:9">
      <c r="B15" s="32" t="s">
        <v>55</v>
      </c>
      <c r="C15" s="33">
        <v>170.45</v>
      </c>
    </row>
    <row r="16" spans="2:9">
      <c r="B16" s="32" t="s">
        <v>56</v>
      </c>
      <c r="C16" s="33">
        <v>195.79</v>
      </c>
    </row>
    <row r="17" spans="2:9">
      <c r="B17" s="32" t="s">
        <v>57</v>
      </c>
      <c r="C17" s="33">
        <v>187.64</v>
      </c>
    </row>
    <row r="18" spans="2:9">
      <c r="B18" s="34" t="s">
        <v>58</v>
      </c>
      <c r="C18" s="35">
        <v>253.44</v>
      </c>
    </row>
    <row r="19" spans="2:9">
      <c r="B19" s="36" t="s">
        <v>98</v>
      </c>
      <c r="C19" s="37">
        <f>SUM(C11:C18)</f>
        <v>1481.9</v>
      </c>
      <c r="E19" s="1"/>
      <c r="G19" s="3"/>
    </row>
    <row r="20" spans="2:9" ht="15.75" thickBot="1">
      <c r="B20" s="48" t="s">
        <v>99</v>
      </c>
      <c r="C20" s="49">
        <f>+C19/120000</f>
        <v>1.2349166666666668E-2</v>
      </c>
    </row>
    <row r="21" spans="2:9">
      <c r="I21" s="7"/>
    </row>
    <row r="22" spans="2:9">
      <c r="B22" t="s">
        <v>42</v>
      </c>
    </row>
    <row r="23" spans="2:9">
      <c r="B23" t="s">
        <v>8</v>
      </c>
    </row>
    <row r="24" spans="2:9">
      <c r="C24" s="22"/>
    </row>
    <row r="25" spans="2:9">
      <c r="C25" s="22"/>
    </row>
    <row r="26" spans="2:9">
      <c r="B26" s="2" t="s">
        <v>0</v>
      </c>
      <c r="C26" s="25">
        <f>+C28/C29</f>
        <v>1.1650000000000001E-2</v>
      </c>
      <c r="D26" t="s">
        <v>38</v>
      </c>
    </row>
    <row r="27" spans="2:9">
      <c r="B27" s="2"/>
      <c r="C27" s="3"/>
    </row>
    <row r="28" spans="2:9">
      <c r="B28" t="s">
        <v>61</v>
      </c>
      <c r="C28">
        <v>466</v>
      </c>
      <c r="D28" t="s">
        <v>38</v>
      </c>
    </row>
    <row r="29" spans="2:9">
      <c r="B29" t="s">
        <v>39</v>
      </c>
      <c r="C29">
        <v>40000</v>
      </c>
      <c r="D29" s="4" t="s">
        <v>40</v>
      </c>
    </row>
    <row r="30" spans="2:9">
      <c r="D30" s="4"/>
    </row>
    <row r="31" spans="2:9">
      <c r="B31" t="s">
        <v>41</v>
      </c>
      <c r="C31" s="4"/>
    </row>
    <row r="32" spans="2:9">
      <c r="B32" t="s">
        <v>7</v>
      </c>
    </row>
    <row r="33" spans="2:5">
      <c r="C33" s="22"/>
    </row>
    <row r="34" spans="2:5">
      <c r="C34" s="22"/>
    </row>
    <row r="35" spans="2:5">
      <c r="B35" s="2" t="s">
        <v>1</v>
      </c>
    </row>
    <row r="36" spans="2:5">
      <c r="B36" s="23" t="s">
        <v>35</v>
      </c>
      <c r="C36" s="5">
        <f>+C37*C38/100</f>
        <v>5.9580799999999996E-2</v>
      </c>
      <c r="D36" s="23" t="s">
        <v>38</v>
      </c>
      <c r="E36" s="24"/>
    </row>
    <row r="37" spans="2:5">
      <c r="B37" s="1" t="s">
        <v>36</v>
      </c>
      <c r="C37">
        <v>1.2989999999999999</v>
      </c>
      <c r="D37" t="s">
        <v>38</v>
      </c>
    </row>
    <row r="38" spans="2:5">
      <c r="B38" t="s">
        <v>37</v>
      </c>
      <c r="C38" s="9">
        <f>+AVERAGE(C51,D51)</f>
        <v>4.5866666666666669</v>
      </c>
      <c r="D38" t="s">
        <v>2</v>
      </c>
    </row>
    <row r="39" spans="2:5" ht="15.75" thickBot="1"/>
    <row r="40" spans="2:5">
      <c r="B40" s="38" t="s">
        <v>64</v>
      </c>
      <c r="C40" s="39" t="s">
        <v>62</v>
      </c>
      <c r="D40" s="40" t="s">
        <v>63</v>
      </c>
    </row>
    <row r="41" spans="2:5">
      <c r="B41" s="30" t="s">
        <v>43</v>
      </c>
      <c r="C41" s="26">
        <v>4.0999999999999996</v>
      </c>
      <c r="D41" s="27">
        <v>4.9000000000000004</v>
      </c>
    </row>
    <row r="42" spans="2:5">
      <c r="B42" s="30" t="s">
        <v>3</v>
      </c>
      <c r="C42" s="26">
        <v>3.8</v>
      </c>
      <c r="D42" s="27">
        <v>5.0999999999999996</v>
      </c>
    </row>
    <row r="43" spans="2:5">
      <c r="B43" s="30" t="s">
        <v>44</v>
      </c>
      <c r="C43" s="26">
        <v>3.8</v>
      </c>
      <c r="D43" s="27">
        <v>5.3</v>
      </c>
    </row>
    <row r="44" spans="2:5">
      <c r="B44" s="30" t="s">
        <v>4</v>
      </c>
      <c r="C44" s="26">
        <v>4</v>
      </c>
      <c r="D44" s="27">
        <v>5</v>
      </c>
    </row>
    <row r="45" spans="2:5">
      <c r="B45" s="30" t="s">
        <v>5</v>
      </c>
      <c r="C45" s="26">
        <v>3.9</v>
      </c>
      <c r="D45" s="27">
        <v>5.4</v>
      </c>
    </row>
    <row r="46" spans="2:5">
      <c r="B46" s="30" t="s">
        <v>45</v>
      </c>
      <c r="C46" s="26">
        <v>4</v>
      </c>
      <c r="D46" s="27">
        <v>5.0999999999999996</v>
      </c>
    </row>
    <row r="47" spans="2:5">
      <c r="B47" s="30" t="s">
        <v>6</v>
      </c>
      <c r="C47" s="26">
        <v>3.9</v>
      </c>
      <c r="D47" s="27">
        <v>4.9000000000000004</v>
      </c>
    </row>
    <row r="48" spans="2:5">
      <c r="B48" s="30" t="s">
        <v>46</v>
      </c>
      <c r="C48" s="26">
        <v>4.2</v>
      </c>
      <c r="D48" s="27">
        <v>5.0999999999999996</v>
      </c>
    </row>
    <row r="49" spans="2:8">
      <c r="B49" s="30">
        <v>3008</v>
      </c>
      <c r="C49" s="26">
        <v>4.5999999999999996</v>
      </c>
      <c r="D49" s="27">
        <v>5.0999999999999996</v>
      </c>
    </row>
    <row r="50" spans="2:8">
      <c r="B50" s="44" t="s">
        <v>47</v>
      </c>
      <c r="C50" s="45" t="s">
        <v>27</v>
      </c>
      <c r="D50" s="46">
        <v>5.5</v>
      </c>
    </row>
    <row r="51" spans="2:8" ht="15.75" thickBot="1">
      <c r="B51" s="41" t="s">
        <v>37</v>
      </c>
      <c r="C51" s="42">
        <f>+AVERAGE(C41:C50)</f>
        <v>4.0333333333333332</v>
      </c>
      <c r="D51" s="43">
        <f>+AVERAGE(D41:D50)</f>
        <v>5.1400000000000006</v>
      </c>
      <c r="H51" s="9"/>
    </row>
    <row r="52" spans="2:8">
      <c r="B52" s="8"/>
    </row>
    <row r="53" spans="2:8">
      <c r="B53" s="31" t="s">
        <v>65</v>
      </c>
    </row>
    <row r="54" spans="2:8">
      <c r="B54" s="3" t="s">
        <v>48</v>
      </c>
    </row>
    <row r="56" spans="2:8">
      <c r="B56" s="2"/>
    </row>
    <row r="64" spans="2:8">
      <c r="B64" s="22"/>
    </row>
    <row r="66" spans="2:2">
      <c r="B66" s="22"/>
    </row>
    <row r="67" spans="2:2">
      <c r="B67" s="22"/>
    </row>
    <row r="68" spans="2:2">
      <c r="B68" s="22"/>
    </row>
    <row r="71" spans="2:2">
      <c r="B71" s="22"/>
    </row>
  </sheetData>
  <customSheetViews>
    <customSheetView guid="{0C318CF1-4C1F-454A-B9B8-E860CD22BABA}">
      <selection activeCell="B1" sqref="B1"/>
      <pageMargins left="0.7" right="0.7" top="0.75" bottom="0.75" header="0.3" footer="0.3"/>
      <pageSetup paperSize="9" orientation="landscape" horizontalDpi="200" verticalDpi="200" r:id="rId1"/>
    </customSheetView>
  </customSheetViews>
  <hyperlinks>
    <hyperlink ref="B32" r:id="rId2"/>
    <hyperlink ref="B23" r:id="rId3"/>
  </hyperlinks>
  <pageMargins left="0.7" right="0.7" top="0.75" bottom="0.75" header="0.3" footer="0.3"/>
  <pageSetup paperSize="9" orientation="landscape" horizontalDpi="200" verticalDpi="200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E16" sqref="E16"/>
    </sheetView>
  </sheetViews>
  <sheetFormatPr baseColWidth="10" defaultRowHeight="15"/>
  <cols>
    <col min="1" max="1" width="1.28515625" customWidth="1"/>
    <col min="2" max="2" width="16.7109375" style="50" customWidth="1"/>
    <col min="3" max="5" width="10.85546875" customWidth="1"/>
  </cols>
  <sheetData>
    <row r="1" spans="1:10" ht="5.25" customHeight="1"/>
    <row r="2" spans="1:10">
      <c r="B2" s="23" t="s">
        <v>73</v>
      </c>
    </row>
    <row r="3" spans="1:10" ht="15.75" thickBot="1">
      <c r="A3" s="23"/>
    </row>
    <row r="4" spans="1:10">
      <c r="B4" s="96" t="s">
        <v>11</v>
      </c>
      <c r="C4" s="59" t="s">
        <v>69</v>
      </c>
      <c r="D4" s="94" t="s">
        <v>68</v>
      </c>
      <c r="E4" s="95"/>
    </row>
    <row r="5" spans="1:10">
      <c r="B5" s="97"/>
      <c r="C5" s="60"/>
      <c r="D5" s="10" t="s">
        <v>67</v>
      </c>
      <c r="E5" s="11" t="s">
        <v>66</v>
      </c>
    </row>
    <row r="6" spans="1:10">
      <c r="B6" s="61" t="s">
        <v>71</v>
      </c>
      <c r="C6" s="51" t="s">
        <v>12</v>
      </c>
      <c r="D6" s="52">
        <v>3.05</v>
      </c>
      <c r="E6" s="53">
        <v>3.8</v>
      </c>
    </row>
    <row r="7" spans="1:10" ht="15.75" thickBot="1">
      <c r="B7" s="62" t="s">
        <v>72</v>
      </c>
      <c r="C7" s="54" t="s">
        <v>70</v>
      </c>
      <c r="D7" s="55">
        <v>2.65</v>
      </c>
      <c r="E7" s="56">
        <v>3.3</v>
      </c>
    </row>
    <row r="8" spans="1:10">
      <c r="D8" s="9"/>
      <c r="E8" s="9"/>
    </row>
    <row r="9" spans="1:10">
      <c r="D9" s="6"/>
    </row>
    <row r="10" spans="1:10">
      <c r="B10" s="23" t="s">
        <v>74</v>
      </c>
    </row>
    <row r="11" spans="1:10" ht="15.75" thickBot="1"/>
    <row r="12" spans="1:10">
      <c r="B12" s="96" t="s">
        <v>11</v>
      </c>
      <c r="C12" s="98" t="s">
        <v>21</v>
      </c>
      <c r="D12" s="98"/>
      <c r="E12" s="98" t="s">
        <v>75</v>
      </c>
      <c r="F12" s="99"/>
    </row>
    <row r="13" spans="1:10">
      <c r="B13" s="97"/>
      <c r="C13" s="63" t="s">
        <v>76</v>
      </c>
      <c r="D13" s="57" t="s">
        <v>77</v>
      </c>
      <c r="E13" s="57" t="s">
        <v>76</v>
      </c>
      <c r="F13" s="58" t="s">
        <v>77</v>
      </c>
      <c r="J13" s="9"/>
    </row>
    <row r="14" spans="1:10">
      <c r="B14" s="64" t="s">
        <v>71</v>
      </c>
      <c r="C14" s="26">
        <v>28.3</v>
      </c>
      <c r="D14" s="26">
        <f>+C14/10</f>
        <v>2.83</v>
      </c>
      <c r="E14" s="26">
        <v>101.4</v>
      </c>
      <c r="F14" s="27">
        <f>+E14/42</f>
        <v>2.4142857142857146</v>
      </c>
      <c r="J14" s="9"/>
    </row>
    <row r="15" spans="1:10" ht="15.75" thickBot="1">
      <c r="B15" s="41" t="s">
        <v>72</v>
      </c>
      <c r="C15" s="28">
        <v>26.3</v>
      </c>
      <c r="D15" s="28">
        <f>+C15/10</f>
        <v>2.63</v>
      </c>
      <c r="E15" s="28">
        <v>86.45</v>
      </c>
      <c r="F15" s="29">
        <f>+E15/42</f>
        <v>2.0583333333333336</v>
      </c>
    </row>
    <row r="17" spans="2:3">
      <c r="B17" t="s">
        <v>92</v>
      </c>
    </row>
    <row r="18" spans="2:3">
      <c r="B18" s="65" t="s">
        <v>93</v>
      </c>
      <c r="C18" s="66" t="s">
        <v>94</v>
      </c>
    </row>
    <row r="19" spans="2:3">
      <c r="B19" s="13" t="s">
        <v>78</v>
      </c>
      <c r="C19" s="67">
        <v>21</v>
      </c>
    </row>
    <row r="20" spans="2:3">
      <c r="B20" s="13" t="s">
        <v>79</v>
      </c>
      <c r="C20" s="67">
        <v>19</v>
      </c>
    </row>
    <row r="21" spans="2:3">
      <c r="B21" s="13" t="s">
        <v>80</v>
      </c>
      <c r="C21" s="67">
        <v>21</v>
      </c>
    </row>
    <row r="22" spans="2:3">
      <c r="B22" s="13" t="s">
        <v>81</v>
      </c>
      <c r="C22" s="67">
        <v>20</v>
      </c>
    </row>
    <row r="23" spans="2:3">
      <c r="B23" s="13" t="s">
        <v>82</v>
      </c>
      <c r="C23" s="67">
        <v>20</v>
      </c>
    </row>
    <row r="24" spans="2:3">
      <c r="B24" s="13" t="s">
        <v>83</v>
      </c>
      <c r="C24" s="67">
        <v>21</v>
      </c>
    </row>
    <row r="25" spans="2:3">
      <c r="B25" s="13" t="s">
        <v>84</v>
      </c>
      <c r="C25" s="67">
        <v>23</v>
      </c>
    </row>
    <row r="26" spans="2:3">
      <c r="B26" s="13" t="s">
        <v>85</v>
      </c>
      <c r="C26" s="67">
        <v>21</v>
      </c>
    </row>
    <row r="27" spans="2:3">
      <c r="B27" s="13" t="s">
        <v>86</v>
      </c>
      <c r="C27" s="67">
        <v>22</v>
      </c>
    </row>
    <row r="28" spans="2:3">
      <c r="B28" s="13" t="s">
        <v>87</v>
      </c>
      <c r="C28" s="67">
        <v>21</v>
      </c>
    </row>
    <row r="29" spans="2:3">
      <c r="B29" s="13" t="s">
        <v>88</v>
      </c>
      <c r="C29" s="67">
        <v>21</v>
      </c>
    </row>
    <row r="30" spans="2:3">
      <c r="B30" s="13" t="s">
        <v>89</v>
      </c>
      <c r="C30" s="67">
        <v>21</v>
      </c>
    </row>
    <row r="31" spans="2:3">
      <c r="B31" s="70" t="s">
        <v>90</v>
      </c>
      <c r="C31" s="71">
        <f>SUM(C19:C30)</f>
        <v>251</v>
      </c>
    </row>
    <row r="32" spans="2:3">
      <c r="B32" s="68" t="s">
        <v>91</v>
      </c>
      <c r="C32" s="69">
        <f>+C31/12</f>
        <v>20.916666666666668</v>
      </c>
    </row>
  </sheetData>
  <customSheetViews>
    <customSheetView guid="{0C318CF1-4C1F-454A-B9B8-E860CD22BABA}">
      <selection activeCell="E16" sqref="E16"/>
      <pageMargins left="0.7" right="0.7" top="0.75" bottom="0.75" header="0.3" footer="0.3"/>
    </customSheetView>
  </customSheetViews>
  <mergeCells count="5">
    <mergeCell ref="D4:E4"/>
    <mergeCell ref="B4:B5"/>
    <mergeCell ref="C12:D12"/>
    <mergeCell ref="E12:F12"/>
    <mergeCell ref="B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Tablas</vt:lpstr>
      <vt:lpstr>Coche</vt:lpstr>
      <vt:lpstr>Tren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2020-01-02T18:10:27Z</dcterms:created>
  <dcterms:modified xsi:type="dcterms:W3CDTF">2020-01-19T22:27:22Z</dcterms:modified>
  <cp:contentStatus/>
</cp:coreProperties>
</file>